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5" i="1"/>
  <c r="C48"/>
  <c r="C71"/>
  <c r="C94"/>
  <c r="C117"/>
  <c r="C140"/>
  <c r="C164"/>
  <c r="C189"/>
  <c r="C205"/>
  <c r="C202"/>
  <c r="C201"/>
  <c r="C203"/>
  <c r="C200"/>
  <c r="C182"/>
  <c r="C184"/>
  <c r="C186"/>
  <c r="C177"/>
  <c r="C185"/>
  <c r="C157"/>
  <c r="C159"/>
  <c r="C153"/>
  <c r="C161"/>
  <c r="C160"/>
  <c r="C133"/>
  <c r="C135"/>
  <c r="C130"/>
  <c r="C137"/>
  <c r="C136"/>
  <c r="C116"/>
  <c r="C110"/>
  <c r="C112"/>
  <c r="C107"/>
  <c r="C114"/>
  <c r="C113"/>
  <c r="C87" l="1"/>
  <c r="C89"/>
  <c r="C91"/>
  <c r="C84"/>
  <c r="C92"/>
  <c r="C90"/>
  <c r="C64"/>
  <c r="C66"/>
  <c r="C61"/>
  <c r="C68"/>
  <c r="C67"/>
  <c r="C63"/>
  <c r="C43"/>
  <c r="C38"/>
  <c r="C45"/>
  <c r="C41"/>
  <c r="C44"/>
  <c r="C10"/>
  <c r="C18"/>
  <c r="C21"/>
  <c r="C17"/>
  <c r="C13"/>
  <c r="C197"/>
  <c r="C174"/>
  <c r="C150"/>
  <c r="C104"/>
  <c r="C81"/>
  <c r="C58"/>
  <c r="C35"/>
  <c r="C19" l="1"/>
  <c r="C127" l="1"/>
</calcChain>
</file>

<file path=xl/sharedStrings.xml><?xml version="1.0" encoding="utf-8"?>
<sst xmlns="http://schemas.openxmlformats.org/spreadsheetml/2006/main" count="179" uniqueCount="37">
  <si>
    <t>Доходы, руб</t>
  </si>
  <si>
    <t xml:space="preserve">Жилищные услуги </t>
  </si>
  <si>
    <t>Плата за пользование общедомовым имущестовом</t>
  </si>
  <si>
    <t>Итого</t>
  </si>
  <si>
    <t>Расходы, руб</t>
  </si>
  <si>
    <t>Содержание домофонов</t>
  </si>
  <si>
    <t>Текущий ремонт и содержание лифтов</t>
  </si>
  <si>
    <t>Дератизация и дезинфекция</t>
  </si>
  <si>
    <t>Содержание и ремонт внутридомовых сетей</t>
  </si>
  <si>
    <t>Уборка помещений</t>
  </si>
  <si>
    <t>Услуги управления</t>
  </si>
  <si>
    <t>Итого расходы</t>
  </si>
  <si>
    <t>мкр. Царский, дом 12</t>
  </si>
  <si>
    <t>Жилищные услуги</t>
  </si>
  <si>
    <t>Контроль качества воды</t>
  </si>
  <si>
    <t>мкр. Царский, дом 13</t>
  </si>
  <si>
    <t>мкр. Северный, дом 73</t>
  </si>
  <si>
    <t xml:space="preserve">Жилищные услуги  </t>
  </si>
  <si>
    <t>Содержание коллективных антенн</t>
  </si>
  <si>
    <t>ул. Шилова, дом 43</t>
  </si>
  <si>
    <t>мкр. Царский, дом 8</t>
  </si>
  <si>
    <t>Содержание консъержа</t>
  </si>
  <si>
    <t>Благоустройство,уборка территории</t>
  </si>
  <si>
    <t>мкр. Царский, дом 9</t>
  </si>
  <si>
    <t>мкр. Царский, дом 10</t>
  </si>
  <si>
    <t>ул. Красноармейская, дом 35а</t>
  </si>
  <si>
    <t>мкр.Царский, дом 11</t>
  </si>
  <si>
    <t>Содержание консъержа и консьержной</t>
  </si>
  <si>
    <t>Задолжность за коммунальные и жилищные услуги</t>
  </si>
  <si>
    <t>В том числе задолжность за жилищные услуги</t>
  </si>
  <si>
    <t>в том числе задолжность за жилищные услуги</t>
  </si>
  <si>
    <t>Единовременная плата за установку видеонаблюдения</t>
  </si>
  <si>
    <t>Установка видеонаблюдения</t>
  </si>
  <si>
    <t>Утилизация ртутьсодержащих отходов</t>
  </si>
  <si>
    <t>Обслуживание домофона</t>
  </si>
  <si>
    <t xml:space="preserve">Текущий ремонт и содержание  </t>
  </si>
  <si>
    <t>Ремонт подъездов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</si>
</sst>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/>
    <xf numFmtId="0" fontId="0" fillId="0" borderId="0" xfId="0" applyBorder="1"/>
    <xf numFmtId="0" fontId="1" fillId="2" borderId="1" xfId="0" applyFont="1" applyFill="1" applyBorder="1"/>
    <xf numFmtId="0" fontId="2" fillId="2" borderId="2" xfId="0" applyFont="1" applyFill="1" applyBorder="1"/>
    <xf numFmtId="4" fontId="2" fillId="2" borderId="3" xfId="0" applyNumberFormat="1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4" fontId="2" fillId="0" borderId="6" xfId="0" applyNumberFormat="1" applyFont="1" applyFill="1" applyBorder="1"/>
    <xf numFmtId="0" fontId="1" fillId="0" borderId="7" xfId="0" applyFont="1" applyFill="1" applyBorder="1"/>
    <xf numFmtId="0" fontId="2" fillId="0" borderId="8" xfId="0" applyFont="1" applyFill="1" applyBorder="1"/>
    <xf numFmtId="4" fontId="2" fillId="0" borderId="9" xfId="0" applyNumberFormat="1" applyFont="1" applyFill="1" applyBorder="1"/>
    <xf numFmtId="4" fontId="2" fillId="0" borderId="13" xfId="0" applyNumberFormat="1" applyFont="1" applyFill="1" applyBorder="1"/>
    <xf numFmtId="0" fontId="1" fillId="0" borderId="12" xfId="0" applyFont="1" applyFill="1" applyBorder="1"/>
    <xf numFmtId="0" fontId="1" fillId="0" borderId="0" xfId="0" applyFont="1" applyFill="1" applyBorder="1"/>
    <xf numFmtId="4" fontId="1" fillId="0" borderId="13" xfId="0" applyNumberFormat="1" applyFont="1" applyFill="1" applyBorder="1"/>
    <xf numFmtId="164" fontId="0" fillId="0" borderId="0" xfId="0" applyNumberFormat="1" applyBorder="1"/>
    <xf numFmtId="4" fontId="0" fillId="0" borderId="0" xfId="0" applyNumberFormat="1" applyFill="1" applyBorder="1"/>
    <xf numFmtId="4" fontId="3" fillId="0" borderId="13" xfId="0" applyNumberFormat="1" applyFont="1" applyFill="1" applyBorder="1"/>
    <xf numFmtId="4" fontId="1" fillId="0" borderId="16" xfId="0" applyNumberFormat="1" applyFont="1" applyFill="1" applyBorder="1"/>
    <xf numFmtId="0" fontId="2" fillId="0" borderId="0" xfId="0" applyFont="1" applyFill="1"/>
    <xf numFmtId="4" fontId="2" fillId="0" borderId="0" xfId="0" applyNumberFormat="1" applyFont="1" applyFill="1"/>
    <xf numFmtId="0" fontId="2" fillId="0" borderId="0" xfId="0" applyFont="1" applyFill="1" applyBorder="1"/>
    <xf numFmtId="4" fontId="0" fillId="0" borderId="0" xfId="0" applyNumberFormat="1" applyBorder="1"/>
    <xf numFmtId="0" fontId="2" fillId="0" borderId="12" xfId="0" applyFont="1" applyFill="1" applyBorder="1"/>
    <xf numFmtId="14" fontId="4" fillId="0" borderId="0" xfId="0" applyNumberFormat="1" applyFont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12" xfId="0" applyFont="1" applyFill="1" applyBorder="1"/>
    <xf numFmtId="0" fontId="3" fillId="0" borderId="0" xfId="0" applyFont="1" applyFill="1" applyBorder="1"/>
    <xf numFmtId="4" fontId="5" fillId="0" borderId="13" xfId="0" applyNumberFormat="1" applyFont="1" applyFill="1" applyBorder="1"/>
    <xf numFmtId="0" fontId="3" fillId="0" borderId="1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" fontId="5" fillId="0" borderId="13" xfId="0" applyNumberFormat="1" applyFont="1" applyFill="1" applyBorder="1"/>
    <xf numFmtId="0" fontId="1" fillId="0" borderId="12" xfId="0" applyFont="1" applyFill="1" applyBorder="1" applyAlignment="1">
      <alignment horizontal="left"/>
    </xf>
    <xf numFmtId="0" fontId="1" fillId="2" borderId="4" xfId="0" applyFont="1" applyFill="1" applyBorder="1"/>
    <xf numFmtId="0" fontId="2" fillId="2" borderId="5" xfId="0" applyFont="1" applyFill="1" applyBorder="1"/>
    <xf numFmtId="4" fontId="2" fillId="2" borderId="6" xfId="0" applyNumberFormat="1" applyFont="1" applyFill="1" applyBorder="1"/>
    <xf numFmtId="0" fontId="3" fillId="0" borderId="1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5"/>
  <sheetViews>
    <sheetView tabSelected="1" workbookViewId="0">
      <selection activeCell="E22" sqref="E22"/>
    </sheetView>
  </sheetViews>
  <sheetFormatPr defaultRowHeight="15"/>
  <cols>
    <col min="1" max="1" width="16.7109375" style="1" customWidth="1"/>
    <col min="2" max="2" width="43" style="1" customWidth="1"/>
    <col min="3" max="3" width="15.85546875" style="2" customWidth="1"/>
    <col min="4" max="4" width="11.7109375" style="3" customWidth="1"/>
    <col min="5" max="6" width="14.42578125" customWidth="1"/>
    <col min="7" max="7" width="13.140625" customWidth="1"/>
    <col min="8" max="8" width="14" customWidth="1"/>
  </cols>
  <sheetData>
    <row r="1" spans="1:4" ht="16.5" thickBot="1">
      <c r="A1" s="5" t="s">
        <v>20</v>
      </c>
      <c r="B1" s="6"/>
      <c r="C1" s="7"/>
      <c r="D1" s="2"/>
    </row>
    <row r="2" spans="1:4" ht="15.75">
      <c r="A2" s="8"/>
      <c r="B2" s="9"/>
      <c r="C2" s="10"/>
    </row>
    <row r="3" spans="1:4" ht="15.75">
      <c r="A3" s="11" t="s">
        <v>0</v>
      </c>
      <c r="B3" s="12"/>
      <c r="C3" s="13"/>
    </row>
    <row r="4" spans="1:4" ht="15.75">
      <c r="A4" s="15" t="s">
        <v>28</v>
      </c>
      <c r="B4" s="24"/>
      <c r="C4" s="32">
        <v>1744349.91</v>
      </c>
    </row>
    <row r="5" spans="1:4" ht="15.75">
      <c r="A5" s="15" t="s">
        <v>29</v>
      </c>
      <c r="B5" s="24"/>
      <c r="C5" s="32">
        <v>504136.03</v>
      </c>
    </row>
    <row r="6" spans="1:4" ht="15.75">
      <c r="A6" s="57" t="s">
        <v>1</v>
      </c>
      <c r="B6" s="58"/>
      <c r="C6" s="14">
        <v>3120334.74</v>
      </c>
    </row>
    <row r="7" spans="1:4" ht="15.75">
      <c r="A7" s="39" t="s">
        <v>21</v>
      </c>
      <c r="B7" s="40"/>
      <c r="C7" s="14">
        <v>981795</v>
      </c>
    </row>
    <row r="8" spans="1:4" ht="15.75">
      <c r="A8" s="39" t="s">
        <v>2</v>
      </c>
      <c r="B8" s="40"/>
      <c r="C8" s="14">
        <v>31181</v>
      </c>
    </row>
    <row r="9" spans="1:4" ht="15.75">
      <c r="A9" s="46" t="s">
        <v>31</v>
      </c>
      <c r="B9" s="47"/>
      <c r="C9" s="14">
        <v>168350</v>
      </c>
    </row>
    <row r="10" spans="1:4" ht="15.75">
      <c r="A10" s="15" t="s">
        <v>3</v>
      </c>
      <c r="B10" s="16"/>
      <c r="C10" s="17">
        <f>SUM(C6:C9)</f>
        <v>4301660.74</v>
      </c>
      <c r="D10"/>
    </row>
    <row r="11" spans="1:4" ht="15.75">
      <c r="A11" s="26"/>
      <c r="B11" s="24"/>
      <c r="C11" s="14"/>
      <c r="D11"/>
    </row>
    <row r="12" spans="1:4" ht="15.75">
      <c r="A12" s="55" t="s">
        <v>4</v>
      </c>
      <c r="B12" s="56"/>
      <c r="C12" s="13"/>
      <c r="D12"/>
    </row>
    <row r="13" spans="1:4" ht="15.75">
      <c r="A13" s="57" t="s">
        <v>22</v>
      </c>
      <c r="B13" s="58"/>
      <c r="C13" s="20">
        <f>34307.05+916.67+1854+243837.3</f>
        <v>280915.02</v>
      </c>
      <c r="D13"/>
    </row>
    <row r="14" spans="1:4" ht="15.75">
      <c r="A14" s="39" t="s">
        <v>7</v>
      </c>
      <c r="B14" s="40"/>
      <c r="C14" s="20">
        <v>2442.09</v>
      </c>
      <c r="D14"/>
    </row>
    <row r="15" spans="1:4" ht="15.75">
      <c r="A15" s="39" t="s">
        <v>14</v>
      </c>
      <c r="B15" s="40"/>
      <c r="C15" s="20">
        <v>11801.51</v>
      </c>
      <c r="D15"/>
    </row>
    <row r="16" spans="1:4" ht="15.75">
      <c r="A16" s="46" t="s">
        <v>5</v>
      </c>
      <c r="B16" s="47"/>
      <c r="C16" s="20">
        <v>78909.72</v>
      </c>
      <c r="D16"/>
    </row>
    <row r="17" spans="1:4" ht="15.75">
      <c r="A17" s="39" t="s">
        <v>8</v>
      </c>
      <c r="B17" s="40"/>
      <c r="C17" s="20">
        <f>623114.52+13212.78+1880.41+8587.73</f>
        <v>646795.44000000006</v>
      </c>
      <c r="D17"/>
    </row>
    <row r="18" spans="1:4" ht="15.75">
      <c r="A18" s="51" t="s">
        <v>35</v>
      </c>
      <c r="B18" s="40"/>
      <c r="C18" s="20">
        <f>269214.57+63110.46+480</f>
        <v>332805.03000000003</v>
      </c>
      <c r="D18"/>
    </row>
    <row r="19" spans="1:4" ht="15.75">
      <c r="A19" s="30" t="s">
        <v>6</v>
      </c>
      <c r="B19" s="31"/>
      <c r="C19" s="20">
        <f>594543.72+900</f>
        <v>595443.72</v>
      </c>
      <c r="D19"/>
    </row>
    <row r="20" spans="1:4" ht="15.75">
      <c r="A20" s="39" t="s">
        <v>27</v>
      </c>
      <c r="B20" s="40"/>
      <c r="C20" s="20">
        <v>973186.39</v>
      </c>
      <c r="D20"/>
    </row>
    <row r="21" spans="1:4" ht="15.75">
      <c r="A21" s="39" t="s">
        <v>9</v>
      </c>
      <c r="B21" s="40"/>
      <c r="C21" s="20">
        <f>12280.5+223401.35</f>
        <v>235681.85</v>
      </c>
      <c r="D21"/>
    </row>
    <row r="22" spans="1:4" ht="15.75">
      <c r="A22" s="46" t="s">
        <v>32</v>
      </c>
      <c r="B22" s="47"/>
      <c r="C22" s="20">
        <v>182521.2</v>
      </c>
      <c r="D22"/>
    </row>
    <row r="23" spans="1:4" ht="15.75">
      <c r="A23" s="46" t="s">
        <v>33</v>
      </c>
      <c r="B23" s="47"/>
      <c r="C23" s="20">
        <v>3652.38</v>
      </c>
      <c r="D23"/>
    </row>
    <row r="24" spans="1:4" ht="15.75">
      <c r="A24" s="39" t="s">
        <v>10</v>
      </c>
      <c r="B24" s="40"/>
      <c r="C24" s="20">
        <v>671888.25</v>
      </c>
      <c r="D24"/>
    </row>
    <row r="25" spans="1:4" ht="16.5" thickBot="1">
      <c r="A25" s="61" t="s">
        <v>11</v>
      </c>
      <c r="B25" s="62"/>
      <c r="C25" s="21">
        <f>SUM(C13:C24)</f>
        <v>4016042.6</v>
      </c>
      <c r="D25"/>
    </row>
    <row r="26" spans="1:4" ht="16.5" thickBot="1">
      <c r="A26" s="22"/>
      <c r="B26" s="22"/>
      <c r="C26" s="23"/>
      <c r="D26"/>
    </row>
    <row r="27" spans="1:4" ht="16.5" thickBot="1">
      <c r="A27" s="5" t="s">
        <v>23</v>
      </c>
      <c r="B27" s="6"/>
      <c r="C27" s="7"/>
      <c r="D27"/>
    </row>
    <row r="28" spans="1:4" ht="15.75">
      <c r="A28" s="8"/>
      <c r="B28" s="9"/>
      <c r="C28" s="10"/>
      <c r="D28"/>
    </row>
    <row r="29" spans="1:4" ht="15.75">
      <c r="A29" s="11" t="s">
        <v>0</v>
      </c>
      <c r="B29" s="12"/>
      <c r="C29" s="13"/>
      <c r="D29"/>
    </row>
    <row r="30" spans="1:4" ht="15.75">
      <c r="A30" s="15" t="s">
        <v>28</v>
      </c>
      <c r="B30" s="15"/>
      <c r="C30" s="14">
        <v>700825.47</v>
      </c>
      <c r="D30"/>
    </row>
    <row r="31" spans="1:4" ht="15.75">
      <c r="A31" s="15" t="s">
        <v>29</v>
      </c>
      <c r="B31" s="15"/>
      <c r="C31" s="14">
        <v>223399.48</v>
      </c>
      <c r="D31"/>
    </row>
    <row r="32" spans="1:4" ht="15.75">
      <c r="A32" s="46" t="s">
        <v>13</v>
      </c>
      <c r="B32" s="47"/>
      <c r="C32" s="14">
        <v>1383366.24</v>
      </c>
      <c r="D32"/>
    </row>
    <row r="33" spans="1:4" ht="15.75">
      <c r="A33" s="39" t="s">
        <v>2</v>
      </c>
      <c r="B33" s="40"/>
      <c r="C33" s="14">
        <v>18300</v>
      </c>
      <c r="D33"/>
    </row>
    <row r="34" spans="1:4" ht="15.75">
      <c r="A34" s="46" t="s">
        <v>34</v>
      </c>
      <c r="B34" s="47"/>
      <c r="C34" s="14">
        <v>61056</v>
      </c>
      <c r="D34"/>
    </row>
    <row r="35" spans="1:4" ht="15.75">
      <c r="A35" s="15" t="s">
        <v>3</v>
      </c>
      <c r="B35" s="16"/>
      <c r="C35" s="32">
        <f>SUM(C32:C34)</f>
        <v>1462722.24</v>
      </c>
      <c r="D35"/>
    </row>
    <row r="36" spans="1:4" ht="15.75">
      <c r="A36" s="26"/>
      <c r="B36" s="24"/>
      <c r="C36" s="14"/>
      <c r="D36"/>
    </row>
    <row r="37" spans="1:4" ht="15.75">
      <c r="A37" s="55" t="s">
        <v>4</v>
      </c>
      <c r="B37" s="56"/>
      <c r="C37" s="13"/>
      <c r="D37"/>
    </row>
    <row r="38" spans="1:4" ht="15.75">
      <c r="A38" s="57" t="s">
        <v>22</v>
      </c>
      <c r="B38" s="58"/>
      <c r="C38" s="20">
        <f>11574.43+108102.58+916.67</f>
        <v>120593.68000000001</v>
      </c>
      <c r="D38"/>
    </row>
    <row r="39" spans="1:4" ht="15.75">
      <c r="A39" s="51" t="s">
        <v>14</v>
      </c>
      <c r="B39" s="52"/>
      <c r="C39" s="20">
        <v>11801.51</v>
      </c>
      <c r="D39"/>
    </row>
    <row r="40" spans="1:4" ht="15.75">
      <c r="A40" s="51" t="s">
        <v>5</v>
      </c>
      <c r="B40" s="52"/>
      <c r="C40" s="20">
        <v>34983.72</v>
      </c>
      <c r="D40"/>
    </row>
    <row r="41" spans="1:4" ht="15.75">
      <c r="A41" s="51" t="s">
        <v>8</v>
      </c>
      <c r="B41" s="52"/>
      <c r="C41" s="20">
        <f>276250.92+833.66+3807.27+17429.52</f>
        <v>298321.37</v>
      </c>
      <c r="D41"/>
    </row>
    <row r="42" spans="1:4" ht="15.75">
      <c r="A42" s="51" t="s">
        <v>18</v>
      </c>
      <c r="B42" s="52"/>
      <c r="C42" s="20">
        <v>28033.68</v>
      </c>
      <c r="D42"/>
    </row>
    <row r="43" spans="1:4" ht="15.75">
      <c r="A43" s="51" t="s">
        <v>35</v>
      </c>
      <c r="B43" s="52"/>
      <c r="C43" s="20">
        <f>68834.31+240+27979.33</f>
        <v>97053.64</v>
      </c>
      <c r="D43"/>
    </row>
    <row r="44" spans="1:4" ht="15.75">
      <c r="A44" s="30" t="s">
        <v>6</v>
      </c>
      <c r="B44" s="31"/>
      <c r="C44" s="20">
        <f>450+263584.44</f>
        <v>264034.44</v>
      </c>
      <c r="D44"/>
    </row>
    <row r="45" spans="1:4" ht="15.75">
      <c r="A45" s="51" t="s">
        <v>9</v>
      </c>
      <c r="B45" s="52"/>
      <c r="C45" s="20">
        <f>8316.2+99042.53</f>
        <v>107358.73</v>
      </c>
      <c r="D45"/>
    </row>
    <row r="46" spans="1:4" ht="15.75">
      <c r="A46" s="51" t="s">
        <v>33</v>
      </c>
      <c r="B46" s="52"/>
      <c r="C46" s="20">
        <v>1619.24</v>
      </c>
      <c r="D46"/>
    </row>
    <row r="47" spans="1:4" ht="15.75">
      <c r="A47" s="51" t="s">
        <v>10</v>
      </c>
      <c r="B47" s="52"/>
      <c r="C47" s="20">
        <v>297874.25</v>
      </c>
      <c r="D47"/>
    </row>
    <row r="48" spans="1:4" ht="16.5" thickBot="1">
      <c r="A48" s="61" t="s">
        <v>11</v>
      </c>
      <c r="B48" s="62"/>
      <c r="C48" s="21">
        <f>SUM(C38:C47)</f>
        <v>1261674.26</v>
      </c>
      <c r="D48"/>
    </row>
    <row r="49" spans="1:6" ht="16.5" thickBot="1">
      <c r="A49" s="22"/>
      <c r="B49" s="22"/>
      <c r="C49" s="23"/>
    </row>
    <row r="50" spans="1:6" ht="16.5" thickBot="1">
      <c r="A50" s="5" t="s">
        <v>24</v>
      </c>
      <c r="B50" s="6"/>
      <c r="C50" s="7"/>
    </row>
    <row r="51" spans="1:6" ht="15.75">
      <c r="A51" s="8"/>
      <c r="B51" s="9"/>
      <c r="C51" s="10"/>
    </row>
    <row r="52" spans="1:6" ht="15.75">
      <c r="A52" s="11" t="s">
        <v>0</v>
      </c>
      <c r="B52" s="12"/>
      <c r="C52" s="13"/>
      <c r="E52" s="4"/>
      <c r="F52" s="4"/>
    </row>
    <row r="53" spans="1:6" ht="15.75">
      <c r="A53" s="15" t="s">
        <v>28</v>
      </c>
      <c r="B53" s="15"/>
      <c r="C53" s="14">
        <v>703285.65</v>
      </c>
      <c r="D53"/>
    </row>
    <row r="54" spans="1:6" ht="15.75">
      <c r="A54" s="15" t="s">
        <v>29</v>
      </c>
      <c r="B54" s="15"/>
      <c r="C54" s="14">
        <v>225662.81</v>
      </c>
      <c r="D54"/>
    </row>
    <row r="55" spans="1:6" ht="15.75">
      <c r="A55" s="48" t="s">
        <v>1</v>
      </c>
      <c r="B55" s="49"/>
      <c r="C55" s="14">
        <v>1380614.28</v>
      </c>
    </row>
    <row r="56" spans="1:6" ht="15.75">
      <c r="A56" s="39" t="s">
        <v>2</v>
      </c>
      <c r="B56" s="40"/>
      <c r="C56" s="14">
        <v>22800</v>
      </c>
    </row>
    <row r="57" spans="1:6" ht="15.75">
      <c r="A57" s="48" t="s">
        <v>34</v>
      </c>
      <c r="B57" s="49"/>
      <c r="C57" s="14">
        <v>61056</v>
      </c>
    </row>
    <row r="58" spans="1:6" ht="15.75">
      <c r="A58" s="15" t="s">
        <v>3</v>
      </c>
      <c r="B58" s="16"/>
      <c r="C58" s="17">
        <f>C55+C56+C57</f>
        <v>1464470.28</v>
      </c>
    </row>
    <row r="59" spans="1:6" ht="15.75">
      <c r="A59" s="26"/>
      <c r="B59" s="24"/>
      <c r="C59" s="14"/>
      <c r="D59" s="19"/>
      <c r="E59" s="18"/>
      <c r="F59" s="4"/>
    </row>
    <row r="60" spans="1:6" ht="15.75">
      <c r="A60" s="55" t="s">
        <v>4</v>
      </c>
      <c r="B60" s="56"/>
      <c r="C60" s="13"/>
      <c r="D60" s="19"/>
      <c r="E60" s="18"/>
      <c r="F60" s="4"/>
    </row>
    <row r="61" spans="1:6" ht="15.75">
      <c r="A61" s="57" t="s">
        <v>22</v>
      </c>
      <c r="B61" s="58"/>
      <c r="C61" s="20">
        <f>10580.93+107887.51+916.67</f>
        <v>119385.11</v>
      </c>
      <c r="D61"/>
    </row>
    <row r="62" spans="1:6" ht="15.75">
      <c r="A62" s="51" t="s">
        <v>14</v>
      </c>
      <c r="B62" s="52"/>
      <c r="C62" s="20">
        <v>11801.51</v>
      </c>
      <c r="D62"/>
    </row>
    <row r="63" spans="1:6" ht="15.75">
      <c r="A63" s="51" t="s">
        <v>5</v>
      </c>
      <c r="B63" s="52"/>
      <c r="C63" s="20">
        <f>34914</f>
        <v>34914</v>
      </c>
      <c r="D63"/>
    </row>
    <row r="64" spans="1:6" ht="15.75">
      <c r="A64" s="51" t="s">
        <v>8</v>
      </c>
      <c r="B64" s="52"/>
      <c r="C64" s="20">
        <f>275701.32+17429.52+832+3799.7</f>
        <v>297762.54000000004</v>
      </c>
      <c r="D64"/>
    </row>
    <row r="65" spans="1:6" ht="15.75">
      <c r="A65" s="51" t="s">
        <v>18</v>
      </c>
      <c r="B65" s="52"/>
      <c r="C65" s="20">
        <v>8593.7999999999993</v>
      </c>
      <c r="D65"/>
    </row>
    <row r="66" spans="1:6" ht="15.75">
      <c r="A66" s="51" t="s">
        <v>35</v>
      </c>
      <c r="B66" s="52"/>
      <c r="C66" s="20">
        <f>68700.11+240+27923.66</f>
        <v>96863.77</v>
      </c>
      <c r="D66"/>
    </row>
    <row r="67" spans="1:6" ht="15.75">
      <c r="A67" s="30" t="s">
        <v>6</v>
      </c>
      <c r="B67" s="31"/>
      <c r="C67" s="20">
        <f>450+263060.04</f>
        <v>263510.03999999998</v>
      </c>
      <c r="D67"/>
    </row>
    <row r="68" spans="1:6" ht="15.75">
      <c r="A68" s="51" t="s">
        <v>9</v>
      </c>
      <c r="B68" s="52"/>
      <c r="C68" s="20">
        <f>6366+98845.48</f>
        <v>105211.48</v>
      </c>
      <c r="D68"/>
    </row>
    <row r="69" spans="1:6" ht="15.75">
      <c r="A69" s="51" t="s">
        <v>33</v>
      </c>
      <c r="B69" s="52"/>
      <c r="C69" s="20">
        <v>1616.02</v>
      </c>
      <c r="D69"/>
    </row>
    <row r="70" spans="1:6" ht="15.75">
      <c r="A70" s="51" t="s">
        <v>10</v>
      </c>
      <c r="B70" s="52"/>
      <c r="C70" s="20">
        <v>297281.63</v>
      </c>
      <c r="D70"/>
    </row>
    <row r="71" spans="1:6" ht="16.5" thickBot="1">
      <c r="A71" s="61" t="s">
        <v>11</v>
      </c>
      <c r="B71" s="62"/>
      <c r="C71" s="21">
        <f>SUM(C61:C70)</f>
        <v>1236939.8999999999</v>
      </c>
      <c r="E71" s="4"/>
      <c r="F71" s="4"/>
    </row>
    <row r="72" spans="1:6" ht="15.75" thickBot="1">
      <c r="E72" s="4"/>
      <c r="F72" s="4"/>
    </row>
    <row r="73" spans="1:6" ht="16.5" thickBot="1">
      <c r="A73" s="5" t="s">
        <v>26</v>
      </c>
      <c r="B73" s="6"/>
      <c r="C73" s="7"/>
      <c r="E73" s="4"/>
      <c r="F73" s="4"/>
    </row>
    <row r="74" spans="1:6" ht="15.75">
      <c r="A74" s="8"/>
      <c r="B74" s="9"/>
      <c r="C74" s="10"/>
      <c r="E74" s="4"/>
      <c r="F74" s="4"/>
    </row>
    <row r="75" spans="1:6" ht="15.75">
      <c r="A75" s="11" t="s">
        <v>0</v>
      </c>
      <c r="B75" s="12"/>
      <c r="C75" s="13"/>
      <c r="E75" s="4"/>
      <c r="F75" s="4"/>
    </row>
    <row r="76" spans="1:6" ht="15.75">
      <c r="A76" s="15" t="s">
        <v>28</v>
      </c>
      <c r="B76" s="24"/>
      <c r="C76" s="41">
        <v>723023.1</v>
      </c>
      <c r="E76" s="4"/>
      <c r="F76" s="4"/>
    </row>
    <row r="77" spans="1:6" ht="15.75">
      <c r="A77" s="15" t="s">
        <v>29</v>
      </c>
      <c r="B77" s="24"/>
      <c r="C77" s="41">
        <v>219091.20000000001</v>
      </c>
      <c r="E77" s="4"/>
      <c r="F77" s="4"/>
    </row>
    <row r="78" spans="1:6" ht="15.75">
      <c r="A78" s="57" t="s">
        <v>1</v>
      </c>
      <c r="B78" s="58"/>
      <c r="C78" s="14">
        <v>1381109.04</v>
      </c>
      <c r="E78" s="18"/>
      <c r="F78" s="4"/>
    </row>
    <row r="79" spans="1:6" ht="15.75">
      <c r="A79" s="37" t="s">
        <v>2</v>
      </c>
      <c r="B79" s="38"/>
      <c r="C79" s="14">
        <v>20700</v>
      </c>
      <c r="D79" s="19"/>
      <c r="E79" s="18"/>
      <c r="F79" s="4"/>
    </row>
    <row r="80" spans="1:6" ht="15.75">
      <c r="A80" s="48" t="s">
        <v>34</v>
      </c>
      <c r="B80" s="49"/>
      <c r="C80" s="14">
        <v>64759.61</v>
      </c>
      <c r="D80" s="19"/>
      <c r="E80" s="18"/>
      <c r="F80" s="4"/>
    </row>
    <row r="81" spans="1:8" ht="15.75">
      <c r="A81" s="15" t="s">
        <v>3</v>
      </c>
      <c r="B81" s="16"/>
      <c r="C81" s="17">
        <f>SUM(C78:C80)</f>
        <v>1466568.6500000001</v>
      </c>
      <c r="D81" s="19"/>
      <c r="E81" s="18"/>
      <c r="F81" s="4"/>
    </row>
    <row r="82" spans="1:8" ht="15.75">
      <c r="A82" s="15"/>
      <c r="B82" s="16"/>
      <c r="C82" s="17"/>
      <c r="D82" s="19"/>
      <c r="E82" s="18"/>
      <c r="F82" s="4"/>
      <c r="H82" s="3"/>
    </row>
    <row r="83" spans="1:8" ht="15.75">
      <c r="A83" s="55" t="s">
        <v>4</v>
      </c>
      <c r="B83" s="56"/>
      <c r="C83" s="13"/>
      <c r="D83" s="19"/>
      <c r="E83" s="18"/>
      <c r="F83" s="4"/>
      <c r="H83" s="3"/>
    </row>
    <row r="84" spans="1:8" ht="15.75">
      <c r="A84" s="57" t="s">
        <v>22</v>
      </c>
      <c r="B84" s="58"/>
      <c r="C84" s="20">
        <f>12906.68+107926.22+916.67</f>
        <v>121749.56999999999</v>
      </c>
      <c r="D84"/>
    </row>
    <row r="85" spans="1:8" ht="15.75">
      <c r="A85" s="51" t="s">
        <v>14</v>
      </c>
      <c r="B85" s="52"/>
      <c r="C85" s="20">
        <v>11801.47</v>
      </c>
      <c r="D85"/>
    </row>
    <row r="86" spans="1:8" ht="15.75">
      <c r="A86" s="51" t="s">
        <v>5</v>
      </c>
      <c r="B86" s="52"/>
      <c r="C86" s="20">
        <v>34926.720000000001</v>
      </c>
      <c r="D86"/>
    </row>
    <row r="87" spans="1:8" ht="15.75">
      <c r="A87" s="51" t="s">
        <v>8</v>
      </c>
      <c r="B87" s="52"/>
      <c r="C87" s="20">
        <f>275800.32+832.3+3801.06</f>
        <v>280433.68</v>
      </c>
      <c r="D87"/>
    </row>
    <row r="88" spans="1:8" ht="15.75">
      <c r="A88" s="51" t="s">
        <v>18</v>
      </c>
      <c r="B88" s="52"/>
      <c r="C88" s="20">
        <v>8596.7999999999993</v>
      </c>
      <c r="D88"/>
    </row>
    <row r="89" spans="1:8" ht="15.75">
      <c r="A89" s="51" t="s">
        <v>35</v>
      </c>
      <c r="B89" s="52"/>
      <c r="C89" s="20">
        <f>68724.2+240+27933.68</f>
        <v>96897.88</v>
      </c>
      <c r="D89"/>
    </row>
    <row r="90" spans="1:8" ht="15.75">
      <c r="A90" s="30" t="s">
        <v>6</v>
      </c>
      <c r="B90" s="31"/>
      <c r="C90" s="20">
        <f>450+263154.36</f>
        <v>263604.36</v>
      </c>
      <c r="D90"/>
    </row>
    <row r="91" spans="1:8" ht="15.75">
      <c r="A91" s="51" t="s">
        <v>9</v>
      </c>
      <c r="B91" s="52"/>
      <c r="C91" s="20">
        <f>7596.83+98880.95</f>
        <v>106477.78</v>
      </c>
      <c r="D91"/>
    </row>
    <row r="92" spans="1:8" ht="15.75">
      <c r="A92" s="51" t="s">
        <v>33</v>
      </c>
      <c r="B92" s="52"/>
      <c r="C92" s="20">
        <f>1616.6</f>
        <v>1616.6</v>
      </c>
      <c r="D92"/>
    </row>
    <row r="93" spans="1:8" ht="15.75">
      <c r="A93" s="51" t="s">
        <v>10</v>
      </c>
      <c r="B93" s="52"/>
      <c r="C93" s="20">
        <v>297388.3</v>
      </c>
      <c r="D93"/>
    </row>
    <row r="94" spans="1:8" ht="16.5" thickBot="1">
      <c r="A94" s="61" t="s">
        <v>11</v>
      </c>
      <c r="B94" s="62"/>
      <c r="C94" s="21">
        <f>SUM(C84:C93)</f>
        <v>1223493.1599999999</v>
      </c>
      <c r="D94" s="19"/>
      <c r="E94" s="18"/>
      <c r="F94" s="4"/>
    </row>
    <row r="95" spans="1:8" ht="16.5" thickBot="1">
      <c r="A95" s="22"/>
      <c r="B95" s="22"/>
      <c r="C95" s="23"/>
      <c r="D95" s="19"/>
      <c r="E95" s="18"/>
      <c r="F95" s="4"/>
    </row>
    <row r="96" spans="1:8" ht="16.5" thickBot="1">
      <c r="A96" s="5" t="s">
        <v>12</v>
      </c>
      <c r="B96" s="6"/>
      <c r="C96" s="7"/>
      <c r="D96" s="19"/>
      <c r="E96" s="18"/>
      <c r="F96" s="4"/>
    </row>
    <row r="97" spans="1:6" ht="15.75">
      <c r="A97" s="8"/>
      <c r="B97" s="9"/>
      <c r="C97" s="10"/>
      <c r="D97" s="19"/>
      <c r="E97" s="18"/>
      <c r="F97" s="4"/>
    </row>
    <row r="98" spans="1:6" ht="15.75">
      <c r="A98" s="15" t="s">
        <v>0</v>
      </c>
      <c r="B98" s="24"/>
      <c r="C98" s="14"/>
      <c r="D98" s="19"/>
      <c r="E98" s="18"/>
      <c r="F98" s="4"/>
    </row>
    <row r="99" spans="1:6" ht="15.75">
      <c r="A99" s="15" t="s">
        <v>28</v>
      </c>
      <c r="B99" s="24"/>
      <c r="C99" s="41">
        <v>762308.61</v>
      </c>
      <c r="D99" s="19"/>
      <c r="E99" s="18"/>
      <c r="F99" s="4"/>
    </row>
    <row r="100" spans="1:6" ht="15.75">
      <c r="A100" s="15" t="s">
        <v>29</v>
      </c>
      <c r="B100" s="24"/>
      <c r="C100" s="41">
        <v>258454.69</v>
      </c>
      <c r="E100" s="4"/>
      <c r="F100" s="4"/>
    </row>
    <row r="101" spans="1:6" ht="15.75">
      <c r="A101" s="30" t="s">
        <v>13</v>
      </c>
      <c r="B101" s="24"/>
      <c r="C101" s="14">
        <v>1386503.64</v>
      </c>
      <c r="D101" s="2"/>
      <c r="E101" s="25"/>
      <c r="F101" s="4"/>
    </row>
    <row r="102" spans="1:6" ht="15.75">
      <c r="A102" s="37" t="s">
        <v>2</v>
      </c>
      <c r="B102" s="38"/>
      <c r="C102" s="14">
        <v>30075</v>
      </c>
      <c r="E102" s="4"/>
      <c r="F102" s="4"/>
    </row>
    <row r="103" spans="1:6" ht="15.75">
      <c r="A103" s="48" t="s">
        <v>34</v>
      </c>
      <c r="B103" s="49"/>
      <c r="C103" s="14">
        <v>68052</v>
      </c>
      <c r="E103" s="4"/>
      <c r="F103" s="4"/>
    </row>
    <row r="104" spans="1:6" ht="15.75">
      <c r="A104" s="15" t="s">
        <v>3</v>
      </c>
      <c r="B104" s="16"/>
      <c r="C104" s="17">
        <f>SUM(C101:C103)</f>
        <v>1484630.64</v>
      </c>
    </row>
    <row r="105" spans="1:6" ht="15.75">
      <c r="A105" s="15"/>
      <c r="B105" s="16"/>
      <c r="C105" s="17"/>
      <c r="D105" s="19"/>
      <c r="E105" s="18"/>
      <c r="F105" s="4"/>
    </row>
    <row r="106" spans="1:6" ht="15.75">
      <c r="A106" s="55" t="s">
        <v>4</v>
      </c>
      <c r="B106" s="56"/>
      <c r="C106" s="13"/>
      <c r="D106" s="19"/>
      <c r="E106" s="18"/>
      <c r="F106" s="4"/>
    </row>
    <row r="107" spans="1:6" ht="15.75">
      <c r="A107" s="57" t="s">
        <v>22</v>
      </c>
      <c r="B107" s="58"/>
      <c r="C107" s="20">
        <f>12343.65+108347.76+916.67</f>
        <v>121608.07999999999</v>
      </c>
      <c r="D107"/>
    </row>
    <row r="108" spans="1:6" ht="15.75">
      <c r="A108" s="51" t="s">
        <v>14</v>
      </c>
      <c r="B108" s="52"/>
      <c r="C108" s="20">
        <v>11801.47</v>
      </c>
      <c r="D108"/>
    </row>
    <row r="109" spans="1:6" ht="15.75">
      <c r="A109" s="51" t="s">
        <v>5</v>
      </c>
      <c r="B109" s="52"/>
      <c r="C109" s="20">
        <v>35063.040000000001</v>
      </c>
      <c r="D109"/>
    </row>
    <row r="110" spans="1:6" ht="15.75">
      <c r="A110" s="51" t="s">
        <v>8</v>
      </c>
      <c r="B110" s="52"/>
      <c r="C110" s="20">
        <f>276877.44+835.55+3815.91</f>
        <v>281528.89999999997</v>
      </c>
      <c r="D110"/>
    </row>
    <row r="111" spans="1:6" ht="15.75">
      <c r="A111" s="51" t="s">
        <v>18</v>
      </c>
      <c r="B111" s="52"/>
      <c r="C111" s="20">
        <v>8630.4</v>
      </c>
      <c r="D111"/>
    </row>
    <row r="112" spans="1:6" ht="15.75">
      <c r="A112" s="51" t="s">
        <v>35</v>
      </c>
      <c r="B112" s="52"/>
      <c r="C112" s="20">
        <f>136491.24+240+28042.79</f>
        <v>164774.03</v>
      </c>
      <c r="D112"/>
    </row>
    <row r="113" spans="1:6" ht="15.75">
      <c r="A113" s="30" t="s">
        <v>6</v>
      </c>
      <c r="B113" s="31"/>
      <c r="C113" s="20">
        <f>450+264182.28</f>
        <v>264632.28000000003</v>
      </c>
      <c r="D113"/>
    </row>
    <row r="114" spans="1:6" ht="15.75">
      <c r="A114" s="51" t="s">
        <v>9</v>
      </c>
      <c r="B114" s="52"/>
      <c r="C114" s="20">
        <f>7541.83+99267.16</f>
        <v>106808.99</v>
      </c>
      <c r="D114"/>
    </row>
    <row r="115" spans="1:6" ht="15.75">
      <c r="A115" s="51" t="s">
        <v>33</v>
      </c>
      <c r="B115" s="52"/>
      <c r="C115" s="20">
        <v>1622.92</v>
      </c>
      <c r="D115"/>
    </row>
    <row r="116" spans="1:6" ht="15.75">
      <c r="A116" s="51" t="s">
        <v>10</v>
      </c>
      <c r="B116" s="52"/>
      <c r="C116" s="20">
        <f>298549.84</f>
        <v>298549.84000000003</v>
      </c>
      <c r="D116"/>
    </row>
    <row r="117" spans="1:6" ht="16.5" thickBot="1">
      <c r="A117" s="61" t="s">
        <v>11</v>
      </c>
      <c r="B117" s="62"/>
      <c r="C117" s="21">
        <f>SUM(C107:C116)</f>
        <v>1295019.9500000002</v>
      </c>
      <c r="D117" s="2"/>
      <c r="E117" s="4"/>
      <c r="F117" s="4"/>
    </row>
    <row r="118" spans="1:6" ht="16.5" thickBot="1">
      <c r="A118" s="22"/>
      <c r="B118" s="22"/>
      <c r="C118" s="23"/>
      <c r="D118" s="2"/>
      <c r="E118" s="4"/>
      <c r="F118" s="4"/>
    </row>
    <row r="119" spans="1:6" ht="16.5" thickBot="1">
      <c r="A119" s="5" t="s">
        <v>15</v>
      </c>
      <c r="B119" s="6"/>
      <c r="C119" s="7"/>
      <c r="D119" s="2"/>
    </row>
    <row r="120" spans="1:6" ht="15.75">
      <c r="A120" s="8"/>
      <c r="B120" s="9"/>
      <c r="C120" s="10"/>
      <c r="D120" s="2"/>
    </row>
    <row r="121" spans="1:6" ht="15.75">
      <c r="A121" s="11" t="s">
        <v>0</v>
      </c>
      <c r="B121" s="12"/>
      <c r="C121" s="13"/>
      <c r="D121" s="2"/>
    </row>
    <row r="122" spans="1:6" ht="15.75">
      <c r="A122" s="63" t="s">
        <v>28</v>
      </c>
      <c r="B122" s="64"/>
      <c r="C122" s="20">
        <v>571701.4</v>
      </c>
      <c r="D122" s="2"/>
    </row>
    <row r="123" spans="1:6" ht="15.75">
      <c r="A123" s="42" t="s">
        <v>30</v>
      </c>
      <c r="B123" s="38"/>
      <c r="C123" s="20">
        <v>177378.65</v>
      </c>
      <c r="E123" s="4"/>
      <c r="F123" s="4"/>
    </row>
    <row r="124" spans="1:6" ht="15.75">
      <c r="A124" s="37" t="s">
        <v>13</v>
      </c>
      <c r="B124" s="38"/>
      <c r="C124" s="20">
        <v>1384384.32</v>
      </c>
      <c r="D124" s="2"/>
    </row>
    <row r="125" spans="1:6" ht="15.75">
      <c r="A125" s="48" t="s">
        <v>34</v>
      </c>
      <c r="B125" s="49"/>
      <c r="C125" s="20">
        <v>69960</v>
      </c>
      <c r="D125" s="2"/>
    </row>
    <row r="126" spans="1:6" ht="15.75">
      <c r="A126" s="33" t="s">
        <v>2</v>
      </c>
      <c r="B126" s="34"/>
      <c r="C126" s="14">
        <v>20700</v>
      </c>
      <c r="D126" s="2"/>
    </row>
    <row r="127" spans="1:6" ht="15.75">
      <c r="A127" s="15" t="s">
        <v>3</v>
      </c>
      <c r="B127" s="16"/>
      <c r="C127" s="17">
        <f>SUM(C124:C126)</f>
        <v>1475044.32</v>
      </c>
    </row>
    <row r="128" spans="1:6" ht="15.75">
      <c r="A128" s="26"/>
      <c r="B128" s="24"/>
      <c r="C128" s="14"/>
      <c r="D128" s="19"/>
      <c r="E128" s="18"/>
      <c r="F128" s="4"/>
    </row>
    <row r="129" spans="1:6" ht="15.75">
      <c r="A129" s="55" t="s">
        <v>4</v>
      </c>
      <c r="B129" s="56"/>
      <c r="C129" s="13"/>
      <c r="D129" s="19"/>
      <c r="E129" s="18"/>
      <c r="F129" s="4"/>
    </row>
    <row r="130" spans="1:6" ht="15.75">
      <c r="A130" s="57" t="s">
        <v>22</v>
      </c>
      <c r="B130" s="58"/>
      <c r="C130" s="20">
        <f>12168.64+108182.15+916.65</f>
        <v>121267.43999999999</v>
      </c>
      <c r="D130"/>
    </row>
    <row r="131" spans="1:6" ht="15.75">
      <c r="A131" s="53" t="s">
        <v>14</v>
      </c>
      <c r="B131" s="54"/>
      <c r="C131" s="20">
        <v>11801.51</v>
      </c>
      <c r="D131"/>
    </row>
    <row r="132" spans="1:6" ht="15.75">
      <c r="A132" s="53" t="s">
        <v>5</v>
      </c>
      <c r="B132" s="54"/>
      <c r="C132" s="20">
        <v>35009.519999999997</v>
      </c>
      <c r="D132"/>
    </row>
    <row r="133" spans="1:6" ht="15.75">
      <c r="A133" s="53" t="s">
        <v>8</v>
      </c>
      <c r="B133" s="54"/>
      <c r="C133" s="20">
        <f>278578.52+834.27+3810.08</f>
        <v>283222.87000000005</v>
      </c>
      <c r="D133"/>
    </row>
    <row r="134" spans="1:6" ht="15.75">
      <c r="A134" s="53" t="s">
        <v>18</v>
      </c>
      <c r="B134" s="54"/>
      <c r="C134" s="20">
        <v>8617.2000000000007</v>
      </c>
      <c r="D134"/>
    </row>
    <row r="135" spans="1:6" ht="15.75">
      <c r="A135" s="53" t="s">
        <v>35</v>
      </c>
      <c r="B135" s="54"/>
      <c r="C135" s="20">
        <f>1380+240+27999.92</f>
        <v>29619.919999999998</v>
      </c>
      <c r="D135"/>
    </row>
    <row r="136" spans="1:6" ht="15.75">
      <c r="A136" s="30" t="s">
        <v>6</v>
      </c>
      <c r="B136" s="31"/>
      <c r="C136" s="20">
        <f>450+263778.48</f>
        <v>264228.47999999998</v>
      </c>
      <c r="D136"/>
    </row>
    <row r="137" spans="1:6" ht="15.75">
      <c r="A137" s="53" t="s">
        <v>9</v>
      </c>
      <c r="B137" s="54"/>
      <c r="C137" s="20">
        <f>7608.33+99115.43</f>
        <v>106723.76</v>
      </c>
      <c r="D137"/>
    </row>
    <row r="138" spans="1:6" ht="15.75">
      <c r="A138" s="53" t="s">
        <v>33</v>
      </c>
      <c r="B138" s="54"/>
      <c r="C138" s="20">
        <v>1620.43</v>
      </c>
      <c r="D138"/>
    </row>
    <row r="139" spans="1:6" ht="15.75">
      <c r="A139" s="53" t="s">
        <v>10</v>
      </c>
      <c r="B139" s="54"/>
      <c r="C139" s="20">
        <v>298093.52</v>
      </c>
      <c r="D139"/>
    </row>
    <row r="140" spans="1:6" ht="16.5" thickBot="1">
      <c r="A140" s="61" t="s">
        <v>11</v>
      </c>
      <c r="B140" s="62"/>
      <c r="C140" s="21">
        <f>SUM(C130:C139)</f>
        <v>1160204.6499999999</v>
      </c>
      <c r="D140" s="2"/>
    </row>
    <row r="141" spans="1:6" ht="16.5" thickBot="1">
      <c r="A141" s="22"/>
      <c r="B141" s="22"/>
      <c r="C141" s="23"/>
      <c r="D141" s="2"/>
    </row>
    <row r="142" spans="1:6" ht="16.5" thickBot="1">
      <c r="A142" s="43" t="s">
        <v>16</v>
      </c>
      <c r="B142" s="44"/>
      <c r="C142" s="45"/>
      <c r="D142" s="2"/>
    </row>
    <row r="143" spans="1:6" ht="15.75">
      <c r="A143" s="8"/>
      <c r="B143" s="9"/>
      <c r="C143" s="10"/>
      <c r="D143" s="2"/>
    </row>
    <row r="144" spans="1:6" ht="15.75">
      <c r="A144" s="11" t="s">
        <v>0</v>
      </c>
      <c r="B144" s="12"/>
      <c r="C144" s="13"/>
      <c r="D144" s="2"/>
    </row>
    <row r="145" spans="1:6" ht="15.75">
      <c r="A145" s="59" t="s">
        <v>28</v>
      </c>
      <c r="B145" s="60"/>
      <c r="C145" s="20">
        <v>3812446.5</v>
      </c>
      <c r="D145" s="2"/>
    </row>
    <row r="146" spans="1:6" ht="15.75">
      <c r="A146" s="42" t="s">
        <v>30</v>
      </c>
      <c r="B146" s="38"/>
      <c r="C146" s="20">
        <v>1446166.48</v>
      </c>
      <c r="D146" s="2"/>
    </row>
    <row r="147" spans="1:6" ht="15.75">
      <c r="A147" s="57" t="s">
        <v>17</v>
      </c>
      <c r="B147" s="58"/>
      <c r="C147" s="20">
        <v>6500311.9100000001</v>
      </c>
      <c r="D147" s="2"/>
    </row>
    <row r="148" spans="1:6" ht="15.75">
      <c r="A148" s="37" t="s">
        <v>2</v>
      </c>
      <c r="B148" s="38"/>
      <c r="C148" s="20">
        <v>69900</v>
      </c>
      <c r="D148" s="2"/>
    </row>
    <row r="149" spans="1:6" ht="15.75">
      <c r="A149" s="48" t="s">
        <v>34</v>
      </c>
      <c r="B149" s="49"/>
      <c r="C149" s="20">
        <v>225144</v>
      </c>
      <c r="D149" s="2"/>
    </row>
    <row r="150" spans="1:6" ht="15.75">
      <c r="A150" s="15" t="s">
        <v>3</v>
      </c>
      <c r="B150" s="16"/>
      <c r="C150" s="17">
        <f>C148+C147</f>
        <v>6570211.9100000001</v>
      </c>
    </row>
    <row r="151" spans="1:6" ht="15.75">
      <c r="A151" s="26"/>
      <c r="B151" s="24"/>
      <c r="C151" s="14"/>
      <c r="D151" s="19"/>
      <c r="E151" s="18"/>
      <c r="F151" s="4"/>
    </row>
    <row r="152" spans="1:6" ht="15.75">
      <c r="A152" s="55" t="s">
        <v>4</v>
      </c>
      <c r="B152" s="56"/>
      <c r="C152" s="13"/>
      <c r="D152" s="19"/>
      <c r="E152" s="18"/>
      <c r="F152" s="4"/>
    </row>
    <row r="153" spans="1:6" ht="15.75">
      <c r="A153" s="57" t="s">
        <v>22</v>
      </c>
      <c r="B153" s="58"/>
      <c r="C153" s="20">
        <f>52672.37+507964.26+500+1133</f>
        <v>562269.63</v>
      </c>
      <c r="D153"/>
    </row>
    <row r="154" spans="1:6" ht="15.75">
      <c r="A154" s="53" t="s">
        <v>14</v>
      </c>
      <c r="B154" s="54"/>
      <c r="C154" s="20">
        <v>11801.47</v>
      </c>
      <c r="D154"/>
    </row>
    <row r="155" spans="1:6" ht="15.75">
      <c r="A155" s="53" t="s">
        <v>36</v>
      </c>
      <c r="B155" s="54"/>
      <c r="C155" s="20">
        <v>690000</v>
      </c>
      <c r="D155"/>
    </row>
    <row r="156" spans="1:6" ht="15.75">
      <c r="A156" s="53" t="s">
        <v>5</v>
      </c>
      <c r="B156" s="54"/>
      <c r="C156" s="20">
        <v>152957.88</v>
      </c>
      <c r="D156"/>
    </row>
    <row r="157" spans="1:6" ht="15.75">
      <c r="A157" s="53" t="s">
        <v>8</v>
      </c>
      <c r="B157" s="54"/>
      <c r="C157" s="20">
        <f>1297391.28+5099.25+3917.28+17890.04</f>
        <v>1324297.8500000001</v>
      </c>
      <c r="D157"/>
    </row>
    <row r="158" spans="1:6" ht="15.75">
      <c r="A158" s="53" t="s">
        <v>18</v>
      </c>
      <c r="B158" s="54"/>
      <c r="C158" s="20">
        <v>40440.36</v>
      </c>
      <c r="D158"/>
    </row>
    <row r="159" spans="1:6" ht="15.75">
      <c r="A159" s="53" t="s">
        <v>35</v>
      </c>
      <c r="B159" s="54"/>
      <c r="C159" s="20">
        <f>565315.59+1830+131472.34</f>
        <v>698617.92999999993</v>
      </c>
      <c r="D159"/>
    </row>
    <row r="160" spans="1:6" ht="15.75">
      <c r="A160" s="30" t="s">
        <v>6</v>
      </c>
      <c r="B160" s="31"/>
      <c r="C160" s="20">
        <f>2700+1237903.92</f>
        <v>1240603.92</v>
      </c>
      <c r="D160"/>
    </row>
    <row r="161" spans="1:6" ht="15.75">
      <c r="A161" s="53" t="s">
        <v>9</v>
      </c>
      <c r="B161" s="54"/>
      <c r="C161" s="20">
        <f>17778.2+465391.89</f>
        <v>483170.09</v>
      </c>
      <c r="D161"/>
    </row>
    <row r="162" spans="1:6" ht="15.75">
      <c r="A162" s="53" t="s">
        <v>33</v>
      </c>
      <c r="B162" s="54"/>
      <c r="C162" s="20">
        <v>7608.68</v>
      </c>
      <c r="D162"/>
    </row>
    <row r="163" spans="1:6" ht="15.75">
      <c r="A163" s="53" t="s">
        <v>10</v>
      </c>
      <c r="B163" s="54"/>
      <c r="C163" s="20">
        <v>1399684.21</v>
      </c>
      <c r="D163"/>
    </row>
    <row r="164" spans="1:6" ht="16.5" thickBot="1">
      <c r="A164" s="61" t="s">
        <v>11</v>
      </c>
      <c r="B164" s="62"/>
      <c r="C164" s="21">
        <f>SUM(C153:C163)</f>
        <v>6611452.0199999996</v>
      </c>
      <c r="D164" s="2"/>
      <c r="E164" s="27"/>
      <c r="F164" s="4"/>
    </row>
    <row r="165" spans="1:6" ht="16.5" thickBot="1">
      <c r="A165" s="22"/>
      <c r="B165" s="22"/>
      <c r="C165" s="23"/>
      <c r="D165" s="2"/>
      <c r="E165" s="27"/>
      <c r="F165" s="4"/>
    </row>
    <row r="166" spans="1:6" ht="16.5" thickBot="1">
      <c r="A166" s="5" t="s">
        <v>19</v>
      </c>
      <c r="B166" s="6"/>
      <c r="C166" s="7"/>
      <c r="D166" s="2"/>
      <c r="E166" s="27"/>
      <c r="F166" s="4"/>
    </row>
    <row r="167" spans="1:6" ht="15.75">
      <c r="A167" s="8"/>
      <c r="B167" s="9"/>
      <c r="C167" s="10"/>
      <c r="D167" s="2"/>
      <c r="E167" s="28"/>
      <c r="F167" s="4"/>
    </row>
    <row r="168" spans="1:6" ht="15.75">
      <c r="A168" s="11" t="s">
        <v>0</v>
      </c>
      <c r="B168" s="12"/>
      <c r="C168" s="13"/>
      <c r="D168" s="2"/>
    </row>
    <row r="169" spans="1:6" ht="15.75">
      <c r="A169" s="59" t="s">
        <v>28</v>
      </c>
      <c r="B169" s="60"/>
      <c r="C169" s="20">
        <v>2126411.5099999998</v>
      </c>
      <c r="D169" s="2"/>
    </row>
    <row r="170" spans="1:6" ht="15.75">
      <c r="A170" s="50" t="s">
        <v>30</v>
      </c>
      <c r="B170" s="49"/>
      <c r="C170" s="20">
        <v>750560.72</v>
      </c>
      <c r="D170" s="2"/>
    </row>
    <row r="171" spans="1:6" ht="15.75">
      <c r="A171" s="57" t="s">
        <v>17</v>
      </c>
      <c r="B171" s="58"/>
      <c r="C171" s="20">
        <v>4128288.24</v>
      </c>
      <c r="D171" s="2"/>
    </row>
    <row r="172" spans="1:6" ht="15.75">
      <c r="A172" s="48" t="s">
        <v>2</v>
      </c>
      <c r="B172" s="49"/>
      <c r="C172" s="20">
        <v>25575</v>
      </c>
      <c r="D172" s="2"/>
    </row>
    <row r="173" spans="1:6" ht="15.75">
      <c r="A173" s="48" t="s">
        <v>34</v>
      </c>
      <c r="B173" s="49"/>
      <c r="C173" s="20">
        <v>146916</v>
      </c>
      <c r="D173" s="2"/>
    </row>
    <row r="174" spans="1:6" ht="15.75">
      <c r="A174" s="15" t="s">
        <v>3</v>
      </c>
      <c r="B174" s="16"/>
      <c r="C174" s="17">
        <f>C172+C171+C173</f>
        <v>4300779.24</v>
      </c>
    </row>
    <row r="175" spans="1:6" ht="15.75">
      <c r="A175" s="26"/>
      <c r="B175" s="24"/>
      <c r="C175" s="14"/>
      <c r="D175" s="19"/>
      <c r="E175" s="18"/>
      <c r="F175" s="4"/>
    </row>
    <row r="176" spans="1:6" ht="15.75">
      <c r="A176" s="55" t="s">
        <v>4</v>
      </c>
      <c r="B176" s="56"/>
      <c r="C176" s="13"/>
      <c r="D176" s="19"/>
      <c r="E176" s="18"/>
      <c r="F176" s="4"/>
    </row>
    <row r="177" spans="1:4" ht="15.75">
      <c r="A177" s="57" t="s">
        <v>22</v>
      </c>
      <c r="B177" s="58"/>
      <c r="C177" s="20">
        <f>74065.35+322606.53+2000</f>
        <v>398671.88</v>
      </c>
      <c r="D177"/>
    </row>
    <row r="178" spans="1:4" ht="15.75">
      <c r="A178" s="53" t="s">
        <v>7</v>
      </c>
      <c r="B178" s="54"/>
      <c r="C178" s="20">
        <v>1216.8599999999999</v>
      </c>
      <c r="D178"/>
    </row>
    <row r="179" spans="1:4" ht="15.75">
      <c r="A179" s="53" t="s">
        <v>14</v>
      </c>
      <c r="B179" s="54"/>
      <c r="C179" s="20">
        <v>11801.51</v>
      </c>
      <c r="D179"/>
    </row>
    <row r="180" spans="1:4" ht="15.75">
      <c r="A180" s="53" t="s">
        <v>36</v>
      </c>
      <c r="B180" s="54"/>
      <c r="C180" s="20">
        <v>480000</v>
      </c>
      <c r="D180"/>
    </row>
    <row r="181" spans="1:4" ht="15.75">
      <c r="A181" s="53" t="s">
        <v>5</v>
      </c>
      <c r="B181" s="54"/>
      <c r="C181" s="20">
        <v>104404.68</v>
      </c>
      <c r="D181"/>
    </row>
    <row r="182" spans="1:4" ht="15.75">
      <c r="A182" s="53" t="s">
        <v>8</v>
      </c>
      <c r="B182" s="54"/>
      <c r="C182" s="20">
        <f>824436.24+18268.05+2487.85+11361.91</f>
        <v>856554.05</v>
      </c>
      <c r="D182"/>
    </row>
    <row r="183" spans="1:4" ht="15.75">
      <c r="A183" s="53" t="s">
        <v>18</v>
      </c>
      <c r="B183" s="54"/>
      <c r="C183" s="20">
        <v>25698</v>
      </c>
      <c r="D183"/>
    </row>
    <row r="184" spans="1:4" ht="15.75">
      <c r="A184" s="53" t="s">
        <v>35</v>
      </c>
      <c r="B184" s="54"/>
      <c r="C184" s="20">
        <f>357566.32+1856.8+83497.68</f>
        <v>442920.8</v>
      </c>
      <c r="D184"/>
    </row>
    <row r="185" spans="1:4" ht="15.75">
      <c r="A185" s="30" t="s">
        <v>6</v>
      </c>
      <c r="B185" s="31"/>
      <c r="C185" s="20">
        <f>1350+786634.56</f>
        <v>787984.56</v>
      </c>
      <c r="D185"/>
    </row>
    <row r="186" spans="1:4" ht="15.75">
      <c r="A186" s="53" t="s">
        <v>9</v>
      </c>
      <c r="B186" s="54"/>
      <c r="C186" s="20">
        <f>9627.1+295568.95</f>
        <v>305196.05</v>
      </c>
      <c r="D186"/>
    </row>
    <row r="187" spans="1:4" ht="15.75">
      <c r="A187" s="53" t="s">
        <v>33</v>
      </c>
      <c r="B187" s="54"/>
      <c r="C187" s="20">
        <v>4832.25</v>
      </c>
      <c r="D187"/>
    </row>
    <row r="188" spans="1:4" ht="15.75">
      <c r="A188" s="53" t="s">
        <v>10</v>
      </c>
      <c r="B188" s="54"/>
      <c r="C188" s="20">
        <v>888935.13</v>
      </c>
      <c r="D188"/>
    </row>
    <row r="189" spans="1:4" ht="16.5" thickBot="1">
      <c r="A189" s="61" t="s">
        <v>11</v>
      </c>
      <c r="B189" s="62"/>
      <c r="C189" s="21">
        <f>SUM(C177:C188)</f>
        <v>4308215.7699999996</v>
      </c>
    </row>
    <row r="190" spans="1:4" ht="16.5" thickBot="1">
      <c r="A190" s="29"/>
      <c r="B190" s="29"/>
      <c r="C190" s="29"/>
    </row>
    <row r="191" spans="1:4" ht="16.5" thickBot="1">
      <c r="A191" s="5" t="s">
        <v>25</v>
      </c>
      <c r="B191" s="6"/>
      <c r="C191" s="7"/>
    </row>
    <row r="192" spans="1:4" ht="15.75">
      <c r="A192" s="8"/>
      <c r="B192" s="9"/>
      <c r="C192" s="10"/>
    </row>
    <row r="193" spans="1:4" ht="15.75">
      <c r="A193" s="11" t="s">
        <v>0</v>
      </c>
      <c r="B193" s="12"/>
      <c r="C193" s="13"/>
      <c r="D193" s="2"/>
    </row>
    <row r="194" spans="1:4" ht="15.75">
      <c r="A194" s="59" t="s">
        <v>28</v>
      </c>
      <c r="B194" s="60"/>
      <c r="C194" s="20">
        <v>381348.42</v>
      </c>
      <c r="D194" s="2"/>
    </row>
    <row r="195" spans="1:4" ht="15.75">
      <c r="A195" s="50" t="s">
        <v>30</v>
      </c>
      <c r="B195" s="49"/>
      <c r="C195" s="20">
        <v>72831.37</v>
      </c>
      <c r="D195" s="2"/>
    </row>
    <row r="196" spans="1:4" ht="15.75">
      <c r="A196" s="57" t="s">
        <v>17</v>
      </c>
      <c r="B196" s="58"/>
      <c r="C196" s="20">
        <v>708013.26</v>
      </c>
      <c r="D196" s="2"/>
    </row>
    <row r="197" spans="1:4" ht="15.75">
      <c r="A197" s="15" t="s">
        <v>3</v>
      </c>
      <c r="B197" s="16"/>
      <c r="C197" s="17">
        <f>C196</f>
        <v>708013.26</v>
      </c>
    </row>
    <row r="198" spans="1:4" ht="15.75">
      <c r="A198" s="26"/>
      <c r="B198" s="24"/>
      <c r="C198" s="14"/>
    </row>
    <row r="199" spans="1:4" ht="15.75">
      <c r="A199" s="55" t="s">
        <v>4</v>
      </c>
      <c r="B199" s="56"/>
      <c r="C199" s="13"/>
    </row>
    <row r="200" spans="1:4" ht="15.75">
      <c r="A200" s="57" t="s">
        <v>22</v>
      </c>
      <c r="B200" s="58"/>
      <c r="C200" s="20">
        <f>8592.47+64576.79</f>
        <v>73169.259999999995</v>
      </c>
      <c r="D200"/>
    </row>
    <row r="201" spans="1:4" ht="15.75">
      <c r="A201" s="53" t="s">
        <v>8</v>
      </c>
      <c r="B201" s="54"/>
      <c r="C201" s="20">
        <f>189524.16+498+2274.34</f>
        <v>192296.5</v>
      </c>
      <c r="D201"/>
    </row>
    <row r="202" spans="1:4" ht="15.75">
      <c r="A202" s="53" t="s">
        <v>35</v>
      </c>
      <c r="B202" s="54"/>
      <c r="C202" s="20">
        <f>354+120+16713.9</f>
        <v>17187.900000000001</v>
      </c>
      <c r="D202"/>
    </row>
    <row r="203" spans="1:4" ht="15.75">
      <c r="A203" s="53" t="s">
        <v>9</v>
      </c>
      <c r="B203" s="54"/>
      <c r="C203" s="20">
        <f>4765.5+59164.63</f>
        <v>63930.13</v>
      </c>
      <c r="D203"/>
    </row>
    <row r="204" spans="1:4" ht="15.75">
      <c r="A204" s="53" t="s">
        <v>10</v>
      </c>
      <c r="B204" s="54"/>
      <c r="C204" s="20">
        <v>177939.92</v>
      </c>
      <c r="D204"/>
    </row>
    <row r="205" spans="1:4" ht="16.5" thickBot="1">
      <c r="A205" s="35" t="s">
        <v>11</v>
      </c>
      <c r="B205" s="36"/>
      <c r="C205" s="21">
        <f>SUM(C200:C204)</f>
        <v>524523.71000000008</v>
      </c>
    </row>
  </sheetData>
  <mergeCells count="35">
    <mergeCell ref="A38:B38"/>
    <mergeCell ref="A84:B84"/>
    <mergeCell ref="A171:B171"/>
    <mergeCell ref="A196:B196"/>
    <mergeCell ref="A61:B61"/>
    <mergeCell ref="A71:B71"/>
    <mergeCell ref="A169:B169"/>
    <mergeCell ref="A78:B78"/>
    <mergeCell ref="A83:B83"/>
    <mergeCell ref="A94:B94"/>
    <mergeCell ref="A106:B106"/>
    <mergeCell ref="A107:B107"/>
    <mergeCell ref="A117:B117"/>
    <mergeCell ref="A122:B122"/>
    <mergeCell ref="A129:B129"/>
    <mergeCell ref="A130:B130"/>
    <mergeCell ref="A6:B6"/>
    <mergeCell ref="A12:B12"/>
    <mergeCell ref="A13:B13"/>
    <mergeCell ref="A25:B25"/>
    <mergeCell ref="A37:B37"/>
    <mergeCell ref="A140:B140"/>
    <mergeCell ref="A145:B145"/>
    <mergeCell ref="A152:B152"/>
    <mergeCell ref="A147:B147"/>
    <mergeCell ref="A48:B48"/>
    <mergeCell ref="A60:B60"/>
    <mergeCell ref="A176:B176"/>
    <mergeCell ref="A177:B177"/>
    <mergeCell ref="A153:B153"/>
    <mergeCell ref="A200:B200"/>
    <mergeCell ref="A194:B194"/>
    <mergeCell ref="A199:B199"/>
    <mergeCell ref="A189:B189"/>
    <mergeCell ref="A164:B16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2019-04-01T04:45:58Z</dcterms:modified>
</cp:coreProperties>
</file>